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PETRÓLEO " sheetId="8237" r:id="rId1"/>
    <sheet name="PETRÓLEO 2019-2022" sheetId="8238" r:id="rId2"/>
  </sheets>
  <definedNames>
    <definedName name="_xlnm._FilterDatabase" localSheetId="0" hidden="1">'PETRÓLEO '!$C$10:$HQ$42</definedName>
    <definedName name="_xlnm._FilterDatabase" localSheetId="1" hidden="1">'PETRÓLEO 2019-2022'!$C$10:$D$42</definedName>
    <definedName name="_xlnm.Print_Area" localSheetId="0">'PETRÓLEO '!$B$4:$IS$88</definedName>
    <definedName name="_xlnm.Print_Area" localSheetId="1">'PETRÓLEO 2019-2022'!$B$4:$AQ$88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0" i="8238" l="1"/>
  <c r="AP29" i="8238"/>
  <c r="AP24" i="8238"/>
  <c r="AQ39" i="8238"/>
  <c r="AQ36" i="8238"/>
  <c r="AQ35" i="8238"/>
  <c r="AQ32" i="8238"/>
  <c r="AQ31" i="8238"/>
  <c r="AQ28" i="8238"/>
  <c r="AQ27" i="8238"/>
  <c r="AQ25" i="8238"/>
  <c r="AQ23" i="8238"/>
  <c r="AQ22" i="8238"/>
  <c r="AQ21" i="8238"/>
  <c r="AQ20" i="8238"/>
  <c r="AQ18" i="8238"/>
  <c r="AQ16" i="8238"/>
  <c r="AQ15" i="8238"/>
  <c r="AQ14" i="8238"/>
  <c r="AQ13" i="8238"/>
  <c r="AQ12" i="8238"/>
  <c r="AQ11" i="8238"/>
  <c r="AO40" i="8238"/>
  <c r="AO29" i="8238"/>
  <c r="AO24" i="8238"/>
  <c r="AO42" i="8238" s="1"/>
  <c r="AP42" i="8238" l="1"/>
  <c r="AN40" i="8238"/>
  <c r="AN29" i="8238"/>
  <c r="AN24" i="8238"/>
  <c r="AQ33" i="8238"/>
  <c r="AQ34" i="8238"/>
  <c r="AQ37" i="8238"/>
  <c r="AQ38" i="8238"/>
  <c r="AQ26" i="8238"/>
  <c r="AQ17" i="8238"/>
  <c r="AQ19" i="8238"/>
  <c r="AN42" i="8238" l="1"/>
  <c r="AQ24" i="8238"/>
  <c r="AM40" i="8238"/>
  <c r="AM29" i="8238"/>
  <c r="AM24" i="8238"/>
  <c r="AL40" i="8238"/>
  <c r="AL29" i="8238"/>
  <c r="AL24" i="8238"/>
  <c r="AK40" i="8238"/>
  <c r="AK29" i="8238"/>
  <c r="AK24" i="8238"/>
  <c r="AM42" i="8238" l="1"/>
  <c r="AL42" i="8238"/>
  <c r="AK42" i="8238"/>
  <c r="AQ40" i="8238"/>
  <c r="AJ24" i="8238"/>
  <c r="AJ29" i="8238"/>
  <c r="AJ40" i="8238"/>
  <c r="AI40" i="8238"/>
  <c r="AI29" i="8238"/>
  <c r="AI24" i="8238"/>
  <c r="AH40" i="8238"/>
  <c r="AH29" i="8238"/>
  <c r="AH24" i="8238"/>
  <c r="AG40" i="8238"/>
  <c r="AG29" i="8238"/>
  <c r="AG24" i="8238"/>
  <c r="AJ42" i="8238" l="1"/>
  <c r="AQ29" i="8238"/>
  <c r="AQ42" i="8238" s="1"/>
  <c r="AI42" i="8238"/>
  <c r="AH42" i="8238"/>
  <c r="AG42" i="8238"/>
  <c r="AF40" i="8238" l="1"/>
  <c r="AF29" i="8238"/>
  <c r="AF24" i="8238"/>
  <c r="AF42" i="8238" l="1"/>
  <c r="AE29" i="8238" l="1"/>
  <c r="AE40" i="8238" l="1"/>
  <c r="AE24" i="8238"/>
  <c r="AE42" i="8238" l="1"/>
  <c r="AD24" i="8238"/>
  <c r="AD40" i="8238" l="1"/>
  <c r="AD29" i="8238"/>
  <c r="AD42" i="8238" s="1"/>
  <c r="AC24" i="8238" l="1"/>
  <c r="AC40" i="8238"/>
  <c r="AC29" i="8238"/>
  <c r="AC42" i="8238" l="1"/>
  <c r="AB40" i="8238"/>
  <c r="AB29" i="8238"/>
  <c r="AB24" i="8238"/>
  <c r="AQ30" i="8238"/>
  <c r="AA40" i="8238"/>
  <c r="Z40" i="8238"/>
  <c r="Y40" i="8238"/>
  <c r="X40" i="8238"/>
  <c r="W40" i="8238"/>
  <c r="V40" i="8238"/>
  <c r="U40" i="8238"/>
  <c r="T40" i="8238"/>
  <c r="S40" i="8238"/>
  <c r="R40" i="8238"/>
  <c r="Q40" i="8238"/>
  <c r="P40" i="8238"/>
  <c r="J40" i="8238"/>
  <c r="H40" i="8238"/>
  <c r="G40" i="8238"/>
  <c r="F40" i="8238"/>
  <c r="E40" i="8238"/>
  <c r="O39" i="8238"/>
  <c r="N39" i="8238"/>
  <c r="M39" i="8238"/>
  <c r="L39" i="8238"/>
  <c r="K39" i="8238"/>
  <c r="I39" i="8238"/>
  <c r="O36" i="8238"/>
  <c r="N36" i="8238"/>
  <c r="M36" i="8238"/>
  <c r="L36" i="8238"/>
  <c r="K36" i="8238"/>
  <c r="I36" i="8238"/>
  <c r="O35" i="8238"/>
  <c r="N35" i="8238"/>
  <c r="M35" i="8238"/>
  <c r="L35" i="8238"/>
  <c r="I35" i="8238"/>
  <c r="O32" i="8238"/>
  <c r="N32" i="8238"/>
  <c r="M32" i="8238"/>
  <c r="L32" i="8238"/>
  <c r="K32" i="8238"/>
  <c r="I32" i="8238"/>
  <c r="O31" i="8238"/>
  <c r="N31" i="8238"/>
  <c r="M31" i="8238"/>
  <c r="L31" i="8238"/>
  <c r="K31" i="8238"/>
  <c r="I31" i="8238"/>
  <c r="T30" i="8238"/>
  <c r="S30" i="8238"/>
  <c r="R30" i="8238"/>
  <c r="U30" i="8238" s="1"/>
  <c r="AA29" i="8238"/>
  <c r="Z29" i="8238"/>
  <c r="Y29" i="8238"/>
  <c r="X29" i="8238"/>
  <c r="W29" i="8238"/>
  <c r="V29" i="8238"/>
  <c r="U29" i="8238"/>
  <c r="T29" i="8238"/>
  <c r="S29" i="8238"/>
  <c r="R29" i="8238"/>
  <c r="Q29" i="8238"/>
  <c r="P29" i="8238"/>
  <c r="J29" i="8238"/>
  <c r="H29" i="8238"/>
  <c r="G29" i="8238"/>
  <c r="F29" i="8238"/>
  <c r="E29" i="8238"/>
  <c r="O28" i="8238"/>
  <c r="M28" i="8238"/>
  <c r="L28" i="8238"/>
  <c r="I28" i="8238"/>
  <c r="O25" i="8238"/>
  <c r="O29" i="8238" s="1"/>
  <c r="N25" i="8238"/>
  <c r="N29" i="8238" s="1"/>
  <c r="M25" i="8238"/>
  <c r="L25" i="8238"/>
  <c r="K25" i="8238"/>
  <c r="K29" i="8238" s="1"/>
  <c r="I25" i="8238"/>
  <c r="AA24" i="8238"/>
  <c r="Z24" i="8238"/>
  <c r="Y24" i="8238"/>
  <c r="X24" i="8238"/>
  <c r="W24" i="8238"/>
  <c r="V24" i="8238"/>
  <c r="U24" i="8238"/>
  <c r="T24" i="8238"/>
  <c r="S24" i="8238"/>
  <c r="R24" i="8238"/>
  <c r="Q24" i="8238"/>
  <c r="P24" i="8238"/>
  <c r="J24" i="8238"/>
  <c r="H24" i="8238"/>
  <c r="G24" i="8238"/>
  <c r="F24" i="8238"/>
  <c r="E24" i="8238"/>
  <c r="O21" i="8238"/>
  <c r="N21" i="8238"/>
  <c r="M21" i="8238"/>
  <c r="L21" i="8238"/>
  <c r="K21" i="8238"/>
  <c r="I21" i="8238"/>
  <c r="O20" i="8238"/>
  <c r="N20" i="8238"/>
  <c r="M20" i="8238"/>
  <c r="L20" i="8238"/>
  <c r="K20" i="8238"/>
  <c r="I20" i="8238"/>
  <c r="O16" i="8238"/>
  <c r="N16" i="8238"/>
  <c r="M16" i="8238"/>
  <c r="L16" i="8238"/>
  <c r="K16" i="8238"/>
  <c r="I16" i="8238"/>
  <c r="O14" i="8238"/>
  <c r="N14" i="8238"/>
  <c r="M14" i="8238"/>
  <c r="L14" i="8238"/>
  <c r="K14" i="8238"/>
  <c r="I14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24" i="8237" s="1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42" i="8237" s="1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42" i="8237" s="1"/>
  <c r="IJ29" i="8237"/>
  <c r="IJ30" i="8237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U42" i="8237" s="1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M30" i="8237"/>
  <c r="IP30" i="8237" s="1"/>
  <c r="IB40" i="8237" l="1"/>
  <c r="IS29" i="8237"/>
  <c r="IE40" i="8237"/>
  <c r="L24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4" i="8238"/>
  <c r="N24" i="8238"/>
  <c r="HT40" i="8237"/>
  <c r="ID29" i="8237"/>
  <c r="H42" i="8238"/>
  <c r="X30" i="8238"/>
  <c r="I29" i="8238"/>
  <c r="HW42" i="8237"/>
  <c r="IG42" i="8237"/>
  <c r="IS24" i="8237"/>
  <c r="HG42" i="8237"/>
  <c r="IP42" i="8237"/>
  <c r="V42" i="8238"/>
  <c r="G42" i="8238"/>
  <c r="W30" i="8238"/>
  <c r="Z42" i="8238"/>
  <c r="Q42" i="8238"/>
  <c r="T42" i="8238"/>
  <c r="X42" i="8238"/>
  <c r="HQ24" i="8237"/>
  <c r="HH42" i="8237"/>
  <c r="HZ29" i="8237"/>
  <c r="HZ40" i="8237"/>
  <c r="IA42" i="8237"/>
  <c r="IC29" i="8237"/>
  <c r="IS40" i="8237"/>
  <c r="HV42" i="8237"/>
  <c r="IH42" i="8237"/>
  <c r="F42" i="8238"/>
  <c r="ID24" i="8237"/>
  <c r="K24" i="8238"/>
  <c r="HI42" i="8237"/>
  <c r="IC40" i="8237"/>
  <c r="IC24" i="8237"/>
  <c r="IF24" i="8237"/>
  <c r="IO30" i="8237"/>
  <c r="II42" i="8237"/>
  <c r="IK42" i="8237"/>
  <c r="IN42" i="8237"/>
  <c r="R42" i="8238"/>
  <c r="M24" i="8238"/>
  <c r="O24" i="8238"/>
  <c r="L29" i="8238"/>
  <c r="I40" i="8238"/>
  <c r="I42" i="8238" s="1"/>
  <c r="K40" i="8238"/>
  <c r="HS24" i="8237"/>
  <c r="HT17" i="8237"/>
  <c r="HT24" i="8237" s="1"/>
  <c r="IE42" i="8237"/>
  <c r="HK29" i="8237"/>
  <c r="HK42" i="8237" s="1"/>
  <c r="HL27" i="8237"/>
  <c r="IR42" i="8237"/>
  <c r="HJ29" i="8237"/>
  <c r="HJ42" i="8237" s="1"/>
  <c r="HR24" i="8237"/>
  <c r="HT26" i="8237"/>
  <c r="E42" i="8238"/>
  <c r="J42" i="8238"/>
  <c r="S42" i="8238"/>
  <c r="W42" i="8238"/>
  <c r="O40" i="8238"/>
  <c r="M40" i="8238"/>
  <c r="L40" i="8238"/>
  <c r="M29" i="8238"/>
  <c r="N40" i="8238"/>
  <c r="AA42" i="8238"/>
  <c r="U42" i="8238"/>
  <c r="Y42" i="8238"/>
  <c r="P42" i="8238"/>
  <c r="V30" i="8238"/>
  <c r="Y30" i="8238" s="1"/>
  <c r="AB42" i="8238"/>
  <c r="IS42" i="8237" l="1"/>
  <c r="IF42" i="8237"/>
  <c r="ID42" i="8237"/>
  <c r="HZ42" i="8237"/>
  <c r="L42" i="8238"/>
  <c r="IC42" i="8237"/>
  <c r="N42" i="8238"/>
  <c r="K42" i="8238"/>
  <c r="O42" i="8238"/>
  <c r="M42" i="8238"/>
  <c r="HM27" i="8237"/>
  <c r="HL29" i="8237"/>
  <c r="HL42" i="8237" s="1"/>
  <c r="Z30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<sst xmlns="http://schemas.openxmlformats.org/spreadsheetml/2006/main" count="484" uniqueCount="87">
  <si>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</si>
  <si>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</si>
  <si>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</si>
  <si>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</si>
  <si>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</si>
  <si>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</si>
  <si>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</si>
  <si>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</si>
  <si>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</si>
  <si>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</si>
  <si>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</si>
  <si>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</si>
  <si>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</si>
  <si>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</si>
  <si>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</si>
  <si>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</si>
  <si>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</si>
  <si>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</si>
  <si>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</si>
  <si>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</si>
  <si>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</si>
  <si>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</si>
  <si>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</si>
  <si>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</si>
  <si>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</si>
  <si>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</si>
  <si>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</si>
  <si>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</si>
  <si>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</si>
  <si>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</si>
  <si>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</si>
  <si>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</si>
  <si>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</si>
  <si>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</si>
  <si>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</si>
  <si>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</si>
  <si>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</si>
  <si>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</si>
  <si>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</si>
  <si>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</si>
  <si>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</si>
  <si>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</si>
  <si>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</si>
  <si>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</si>
  <si>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</si>
  <si>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</si>
  <si>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</si>
  <si>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</si>
  <si>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</si>
  <si>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</si>
  <si>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</si>
  <si>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</si>
  <si>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</si>
  <si>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</si>
  <si>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</si>
  <si>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</si>
  <si>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</si>
  <si>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</si>
  <si>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</si>
  <si>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</si>
  <si>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</si>
  <si>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</si>
  <si>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</si>
  <si>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</si>
  <si>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</si>
  <si>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</si>
  <si>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</si>
  <si>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</si>
  <si>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</si>
  <si>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</si>
  <si>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</si>
  <si>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</si>
  <si>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</si>
  <si>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</si>
  <si>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</si>
  <si>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</si>
  <si>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</si>
  <si>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</si>
  <si>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</si>
  <si>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</si>
  <si>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</si>
  <si>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</si>
  <si>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</si>
  <si>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</si>
  <si>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</si>
  <si>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FEBRERO 2022</t>
  </si>
  <si>
    <t>DIFERENCIA FEB22-ENE22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</si>
</sst>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660800"/>
        <c:axId val="116105216"/>
        <c:axId val="0"/>
      </c:bar3DChart>
      <c:dateAx>
        <c:axId val="89660800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6105216"/>
        <c:crosses val="autoZero"/>
        <c:auto val="1"/>
        <c:lblOffset val="100"/>
        <c:baseTimeUnit val="months"/>
      </c:dateAx>
      <c:valAx>
        <c:axId val="1161052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9660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2019-2022'!$AE$1:$AP$1</c:f>
              <c:numCache>
                <c:formatCode>mmm\-yy</c:formatCode>
                <c:ptCount val="12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</c:numCache>
            </c:numRef>
          </c:cat>
          <c:val>
            <c:numRef>
              <c:f>'PETRÓLEO 2019-2022'!$AE$42:$AP$42</c:f>
              <c:numCache>
                <c:formatCode>#,##0</c:formatCode>
                <c:ptCount val="12"/>
                <c:pt idx="0">
                  <c:v>34823</c:v>
                </c:pt>
                <c:pt idx="1">
                  <c:v>36452</c:v>
                </c:pt>
                <c:pt idx="2">
                  <c:v>41128.032258064515</c:v>
                </c:pt>
                <c:pt idx="3">
                  <c:v>38881.399999999994</c:v>
                </c:pt>
                <c:pt idx="4">
                  <c:v>38887.645161290318</c:v>
                </c:pt>
                <c:pt idx="5">
                  <c:v>37699.645161290318</c:v>
                </c:pt>
                <c:pt idx="6">
                  <c:v>41292</c:v>
                </c:pt>
                <c:pt idx="7">
                  <c:v>44285</c:v>
                </c:pt>
                <c:pt idx="8">
                  <c:v>37924</c:v>
                </c:pt>
                <c:pt idx="9">
                  <c:v>38603</c:v>
                </c:pt>
                <c:pt idx="10">
                  <c:v>42524.516129032258</c:v>
                </c:pt>
                <c:pt idx="11">
                  <c:v>49246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444160"/>
        <c:axId val="90445696"/>
        <c:axId val="0"/>
      </c:bar3DChart>
      <c:dateAx>
        <c:axId val="90444160"/>
        <c:scaling>
          <c:orientation val="minMax"/>
          <c:max val="44593"/>
          <c:min val="44256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0445696"/>
        <c:crosses val="autoZero"/>
        <c:auto val="1"/>
        <c:lblOffset val="100"/>
        <c:baseTimeUnit val="months"/>
      </c:dateAx>
      <c:valAx>
        <c:axId val="904456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044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xmlns="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xmlns="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30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xmlns="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898072</xdr:colOff>
      <xdr:row>45</xdr:row>
      <xdr:rowOff>51954</xdr:rowOff>
    </xdr:from>
    <xdr:to>
      <xdr:col>39</xdr:col>
      <xdr:colOff>694707</xdr:colOff>
      <xdr:row>79</xdr:row>
      <xdr:rowOff>136072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xmlns="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0.18336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14536" y="78128"/>
          <a:ext cx="4451073" cy="101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5" width="12" style="1" hidden="1" customWidth="1"/>
    <col min="6" max="6" width="16.28515625" style="1" hidden="1" customWidth="1"/>
    <col min="7" max="7" width="17.7109375" style="1" hidden="1" customWidth="1"/>
    <col min="8" max="8" width="12.140625" style="1" hidden="1" customWidth="1"/>
    <col min="9" max="9" width="17.85546875" style="1" hidden="1" customWidth="1"/>
    <col min="10" max="12" width="16.28515625" style="1" hidden="1" customWidth="1"/>
    <col min="13" max="13" width="9.42578125" style="1" hidden="1" customWidth="1"/>
    <col min="14" max="14" width="9.5703125" style="1" hidden="1" customWidth="1"/>
    <col min="15" max="15" width="11.5703125" style="1" hidden="1" customWidth="1"/>
    <col min="16" max="17" width="11.140625" style="1" hidden="1" customWidth="1"/>
    <col min="18" max="18" width="10.85546875" style="1" hidden="1" customWidth="1"/>
    <col min="19" max="19" width="0.140625" style="1" hidden="1" customWidth="1"/>
    <col min="20" max="20" width="11.5703125" style="1" hidden="1" customWidth="1"/>
    <col min="21" max="22" width="12.140625" style="1" hidden="1" customWidth="1"/>
    <col min="23" max="23" width="10.42578125" style="1" hidden="1" customWidth="1"/>
    <col min="24" max="24" width="10.7109375" style="1" hidden="1" customWidth="1"/>
    <col min="25" max="29" width="10" style="1" hidden="1" customWidth="1"/>
    <col min="30" max="33" width="10.42578125" style="1" hidden="1" customWidth="1"/>
    <col min="34" max="34" width="9.7109375" style="1" hidden="1" customWidth="1"/>
    <col min="35" max="35" width="10.85546875" style="1" hidden="1" customWidth="1"/>
    <col min="36" max="37" width="10.42578125" style="1" hidden="1" customWidth="1"/>
    <col min="38" max="38" width="10.85546875" style="1" hidden="1" customWidth="1"/>
    <col min="39" max="40" width="10.42578125" style="1" hidden="1" customWidth="1"/>
    <col min="41" max="41" width="12.7109375" style="1" hidden="1" customWidth="1"/>
    <col min="42" max="42" width="10.42578125" style="1" hidden="1" customWidth="1"/>
    <col min="43" max="43" width="11.85546875" style="1" hidden="1" customWidth="1"/>
    <col min="44" max="44" width="13.7109375" style="1" hidden="1" customWidth="1"/>
    <col min="45" max="46" width="10.42578125" style="1" hidden="1" customWidth="1"/>
    <col min="47" max="48" width="10.28515625" style="1" hidden="1" customWidth="1"/>
    <col min="49" max="49" width="10.7109375" style="1" hidden="1" customWidth="1"/>
    <col min="50" max="50" width="11.7109375" style="1" hidden="1" customWidth="1"/>
    <col min="51" max="52" width="10.42578125" style="1" hidden="1" customWidth="1"/>
    <col min="53" max="53" width="13.7109375" style="1" hidden="1" customWidth="1"/>
    <col min="54" max="54" width="10.7109375" style="1" hidden="1" customWidth="1"/>
    <col min="55" max="55" width="12.4257812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546875" style="1" hidden="1" customWidth="1"/>
    <col min="65" max="65" width="13.42578125" style="1" hidden="1" customWidth="1"/>
    <col min="66" max="72" width="12" style="1" hidden="1" customWidth="1"/>
    <col min="73" max="76" width="12.42578125" style="1" hidden="1" customWidth="1"/>
    <col min="77" max="77" width="13.42578125" style="1" hidden="1" customWidth="1"/>
    <col min="78" max="86" width="12.42578125" style="1" hidden="1" customWidth="1"/>
    <col min="87" max="96" width="14.42578125" style="1" hidden="1" customWidth="1"/>
    <col min="97" max="97" width="16" style="1" hidden="1" customWidth="1"/>
    <col min="98" max="98" width="14.42578125" style="1" hidden="1" customWidth="1"/>
    <col min="99" max="99" width="16.42578125" style="1" hidden="1" customWidth="1"/>
    <col min="100" max="111" width="13.42578125" style="1" hidden="1" customWidth="1"/>
    <col min="112" max="112" width="14.28515625" style="1" hidden="1" customWidth="1"/>
    <col min="113" max="113" width="12.5703125" style="1" hidden="1" customWidth="1"/>
    <col min="114" max="145" width="12" style="1" hidden="1" customWidth="1"/>
    <col min="146" max="186" width="14" style="1" hidden="1" customWidth="1"/>
    <col min="187" max="187" width="14.5703125" style="1" hidden="1" customWidth="1"/>
    <col min="188" max="189" width="13.42578125" style="1" hidden="1" customWidth="1"/>
    <col min="190" max="192" width="14.570312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578125" style="1" hidden="1" customWidth="1"/>
    <col min="224" max="224" width="17.42578125" style="55" hidden="1" customWidth="1"/>
    <col min="225" max="229" width="17.42578125" style="1" hidden="1" customWidth="1"/>
    <col min="230" max="237" width="16.140625" style="1" hidden="1" customWidth="1"/>
    <col min="238" max="238" width="0.140625" style="1" hidden="1" customWidth="1"/>
    <col min="239" max="239" width="16.140625" style="1" hidden="1" customWidth="1"/>
    <col min="240" max="243" width="16.140625" style="1" customWidth="1"/>
    <col min="244" max="244" width="17" style="1" customWidth="1"/>
    <col min="245" max="245" width="17.5703125" style="1" customWidth="1"/>
    <col min="246" max="246" width="18.140625" style="1" customWidth="1"/>
    <col min="247" max="247" width="18.7109375" style="1" customWidth="1"/>
    <col min="248" max="248" width="17.85546875" style="1" customWidth="1"/>
    <col min="249" max="249" width="17" style="1" customWidth="1"/>
    <col min="250" max="250" width="17.28515625" style="1" customWidth="1"/>
    <col min="251" max="253" width="16.5703125" style="1" customWidth="1"/>
    <col min="254" max="16384" width="11.42578125" style="1"/>
  </cols>
  <sheetData>
    <row r="1" spans="1:256" s="5" customFormat="1" x14ac:dyDescent="0.2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2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2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22"/>
      <c r="HR4" s="22"/>
      <c r="HS4" s="22"/>
      <c r="HT4" s="22"/>
      <c r="HU4" s="22"/>
    </row>
    <row r="5" spans="1:256" ht="21" customHeight="1" x14ac:dyDescent="0.2">
      <c r="A5" s="123" t="s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</row>
    <row r="6" spans="1:256" ht="18" customHeight="1" x14ac:dyDescent="0.2">
      <c r="A6" s="121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</row>
    <row r="7" spans="1:256" ht="21" x14ac:dyDescent="0.35">
      <c r="A7" s="120" t="s">
        <v>79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6" ht="16.5" thickBot="1" x14ac:dyDescent="0.3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">
      <c r="A9" s="6"/>
      <c r="B9" s="6"/>
      <c r="C9" s="85"/>
      <c r="D9" s="86"/>
      <c r="E9" s="105">
        <v>1999</v>
      </c>
      <c r="F9" s="105"/>
      <c r="G9" s="105"/>
      <c r="H9" s="105"/>
      <c r="I9" s="105"/>
      <c r="J9" s="105"/>
      <c r="K9" s="105"/>
      <c r="L9" s="105"/>
      <c r="M9" s="59">
        <v>2000</v>
      </c>
      <c r="N9" s="106" t="s">
        <v>34</v>
      </c>
      <c r="O9" s="106"/>
      <c r="P9" s="106"/>
      <c r="Q9" s="106"/>
      <c r="R9" s="106"/>
      <c r="S9" s="106"/>
      <c r="T9" s="106"/>
      <c r="U9" s="60">
        <v>2001</v>
      </c>
      <c r="V9" s="61"/>
      <c r="W9" s="61"/>
      <c r="X9" s="61"/>
      <c r="Y9" s="61"/>
      <c r="Z9" s="61"/>
      <c r="AA9" s="61"/>
      <c r="AB9" s="116">
        <v>2001</v>
      </c>
      <c r="AC9" s="116"/>
      <c r="AD9" s="116"/>
      <c r="AE9" s="116"/>
      <c r="AF9" s="116"/>
      <c r="AG9" s="89">
        <v>2002</v>
      </c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1"/>
      <c r="AS9" s="125">
        <v>2003</v>
      </c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03">
        <v>2004</v>
      </c>
      <c r="BF9" s="104"/>
      <c r="BG9" s="104"/>
      <c r="BH9" s="104"/>
      <c r="BI9" s="104"/>
      <c r="BJ9" s="104"/>
      <c r="BK9" s="104"/>
      <c r="BL9" s="104"/>
      <c r="BM9" s="104"/>
      <c r="BN9" s="104"/>
      <c r="BO9" s="110">
        <v>2005</v>
      </c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2"/>
      <c r="CA9" s="101">
        <v>2006</v>
      </c>
      <c r="CB9" s="102"/>
      <c r="CC9" s="102"/>
      <c r="CD9" s="102"/>
      <c r="CE9" s="102"/>
      <c r="CF9" s="102"/>
      <c r="CG9" s="102"/>
      <c r="CH9" s="102"/>
      <c r="CI9" s="102"/>
      <c r="CJ9" s="102"/>
      <c r="CK9" s="130">
        <v>2007</v>
      </c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17">
        <v>2008</v>
      </c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7">
        <v>2009</v>
      </c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24">
        <v>2010</v>
      </c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62">
        <v>2011</v>
      </c>
      <c r="EH9" s="62"/>
      <c r="EI9" s="62"/>
      <c r="EJ9" s="62"/>
      <c r="EK9" s="62"/>
      <c r="EL9" s="62"/>
      <c r="EM9" s="82">
        <v>2011</v>
      </c>
      <c r="EN9" s="83"/>
      <c r="EO9" s="84"/>
      <c r="EP9" s="113">
        <v>2012</v>
      </c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5"/>
      <c r="FB9" s="132">
        <v>2013</v>
      </c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4"/>
      <c r="FN9" s="135">
        <v>2014</v>
      </c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09">
        <v>2015</v>
      </c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7">
        <v>2016</v>
      </c>
      <c r="GW9" s="108"/>
      <c r="GX9" s="119">
        <v>2017</v>
      </c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27">
        <v>2018</v>
      </c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9"/>
      <c r="HV9" s="122">
        <v>2019</v>
      </c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>
        <v>2020</v>
      </c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"/>
      <c r="IT9" s="1"/>
      <c r="IU9" s="1"/>
      <c r="IV9" s="1"/>
    </row>
    <row r="10" spans="1:256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2">
      <c r="A11" s="93" t="s">
        <v>68</v>
      </c>
      <c r="B11" s="97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2">
      <c r="A12" s="96"/>
      <c r="B12" s="98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2">
      <c r="A13" s="96"/>
      <c r="B13" s="98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2">
      <c r="A14" s="96"/>
      <c r="B14" s="98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2">
      <c r="A15" s="96"/>
      <c r="B15" s="98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2">
      <c r="A16" s="96"/>
      <c r="B16" s="98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7">
        <v>125069</v>
      </c>
      <c r="P16" s="87">
        <v>132837</v>
      </c>
      <c r="Q16" s="87">
        <v>127982</v>
      </c>
      <c r="R16" s="87">
        <v>134937</v>
      </c>
      <c r="S16" s="87">
        <v>128138</v>
      </c>
      <c r="T16" s="87">
        <v>132222</v>
      </c>
      <c r="U16" s="87">
        <v>127513</v>
      </c>
      <c r="V16" s="87">
        <v>113266</v>
      </c>
      <c r="W16" s="87">
        <v>121026</v>
      </c>
      <c r="X16" s="87">
        <v>130746</v>
      </c>
      <c r="Y16" s="87">
        <v>140659</v>
      </c>
      <c r="Z16" s="87">
        <v>133530</v>
      </c>
      <c r="AA16" s="87">
        <v>141390</v>
      </c>
      <c r="AB16" s="87">
        <v>135945</v>
      </c>
      <c r="AC16" s="87">
        <v>134600</v>
      </c>
      <c r="AD16" s="87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25">
      <c r="A17" s="96"/>
      <c r="B17" s="98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88"/>
      <c r="AB17" s="88"/>
      <c r="AC17" s="88"/>
      <c r="AD17" s="8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2">
      <c r="A18" s="96"/>
      <c r="B18" s="98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2">
      <c r="A19" s="96"/>
      <c r="B19" s="98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2">
      <c r="A20" s="96"/>
      <c r="B20" s="98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2">
      <c r="A21" s="96"/>
      <c r="B21" s="98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2">
      <c r="A22" s="96"/>
      <c r="B22" s="98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25">
      <c r="A23" s="96"/>
      <c r="B23" s="98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25">
      <c r="B24" s="29"/>
      <c r="C24" s="95" t="s">
        <v>46</v>
      </c>
      <c r="D24" s="95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25">
      <c r="A25" s="92" t="s">
        <v>41</v>
      </c>
      <c r="B25" s="94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25">
      <c r="A26" s="92"/>
      <c r="B26" s="94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25">
      <c r="A27" s="92"/>
      <c r="B27" s="94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25">
      <c r="A28" s="93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25">
      <c r="B29" s="34"/>
      <c r="C29" s="99" t="s">
        <v>47</v>
      </c>
      <c r="D29" s="99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25">
      <c r="A30" s="92" t="s">
        <v>69</v>
      </c>
      <c r="B30" s="94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25">
      <c r="A31" s="92"/>
      <c r="B31" s="94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25">
      <c r="A32" s="92"/>
      <c r="B32" s="94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25">
      <c r="A33" s="92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25">
      <c r="A34" s="93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2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2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2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2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2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2">
      <c r="B40" s="44"/>
      <c r="C40" s="81" t="s">
        <v>48</v>
      </c>
      <c r="D40" s="8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2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25">
      <c r="B42" s="45"/>
      <c r="C42" s="80" t="s">
        <v>78</v>
      </c>
      <c r="D42" s="80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25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2">
      <c r="HV44" s="3"/>
      <c r="IM44" s="3"/>
    </row>
    <row r="45" spans="1:256" x14ac:dyDescent="0.2">
      <c r="HW45" s="3"/>
      <c r="ID45" s="3"/>
      <c r="IL45" s="3"/>
      <c r="IQ45" s="3"/>
    </row>
    <row r="47" spans="1:256" x14ac:dyDescent="0.2">
      <c r="HP47" s="71"/>
      <c r="HV47" s="74"/>
    </row>
    <row r="57" spans="3:58" x14ac:dyDescent="0.2">
      <c r="C57" s="10"/>
    </row>
    <row r="59" spans="3:58" x14ac:dyDescent="0.2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2">
      <c r="AC60" s="13"/>
    </row>
    <row r="67" spans="65:223" x14ac:dyDescent="0.2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2"/>
    <row r="91" ht="14.25" customHeight="1" x14ac:dyDescent="0.2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91"/>
  <sheetViews>
    <sheetView tabSelected="1" view="pageBreakPreview" topLeftCell="C1" zoomScale="70" zoomScaleNormal="70" zoomScaleSheetLayoutView="70" workbookViewId="0">
      <pane xSplit="2" ySplit="10" topLeftCell="AE11" activePane="bottomRight" state="frozen"/>
      <selection activeCell="C1" sqref="C1"/>
      <selection pane="topRight" activeCell="HG1" sqref="HG1"/>
      <selection pane="bottomLeft" activeCell="C11" sqref="C11"/>
      <selection pane="bottomRight" activeCell="A5" sqref="A5:AQ5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12" width="16.140625" style="1" hidden="1" customWidth="1"/>
    <col min="13" max="13" width="0.140625" style="1" hidden="1" customWidth="1"/>
    <col min="14" max="18" width="16.140625" style="1" hidden="1" customWidth="1"/>
    <col min="19" max="19" width="17" style="1" hidden="1" customWidth="1"/>
    <col min="20" max="20" width="17.5703125" style="1" hidden="1" customWidth="1"/>
    <col min="21" max="21" width="18.140625" style="1" hidden="1" customWidth="1"/>
    <col min="22" max="22" width="18.7109375" style="1" hidden="1" customWidth="1"/>
    <col min="23" max="23" width="17.85546875" style="1" hidden="1" customWidth="1"/>
    <col min="24" max="24" width="17" style="1" hidden="1" customWidth="1"/>
    <col min="25" max="25" width="17.28515625" style="1" hidden="1" customWidth="1"/>
    <col min="26" max="30" width="16.5703125" style="1" hidden="1" customWidth="1"/>
    <col min="31" max="42" width="16.5703125" style="1" customWidth="1"/>
    <col min="43" max="43" width="20.140625" style="1" customWidth="1"/>
    <col min="44" max="16384" width="11.42578125" style="1"/>
  </cols>
  <sheetData>
    <row r="1" spans="1:46" s="5" customFormat="1" x14ac:dyDescent="0.2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6">
        <v>44593</v>
      </c>
      <c r="AQ1" s="1"/>
      <c r="AR1" s="1"/>
      <c r="AS1" s="1"/>
      <c r="AT1" s="1"/>
    </row>
    <row r="2" spans="1:46" s="5" customFormat="1" x14ac:dyDescent="0.2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5" customFormat="1" x14ac:dyDescent="0.2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8.75" x14ac:dyDescent="0.3">
      <c r="A4" s="100"/>
      <c r="B4" s="100"/>
      <c r="C4" s="100"/>
      <c r="D4" s="100"/>
    </row>
    <row r="5" spans="1:46" ht="21" customHeight="1" x14ac:dyDescent="0.2">
      <c r="A5" s="123" t="s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1:46" ht="18" customHeight="1" x14ac:dyDescent="0.2">
      <c r="A6" s="121" t="s">
        <v>85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</row>
    <row r="7" spans="1:46" ht="21" x14ac:dyDescent="0.35">
      <c r="A7" s="120" t="s">
        <v>79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</row>
    <row r="8" spans="1:46" ht="15.75" x14ac:dyDescent="0.25">
      <c r="C8" s="23"/>
      <c r="D8" s="42"/>
    </row>
    <row r="9" spans="1:46" s="5" customFormat="1" ht="25.5" customHeight="1" thickBot="1" x14ac:dyDescent="0.3">
      <c r="A9" s="6"/>
      <c r="B9" s="6"/>
      <c r="C9" s="85"/>
      <c r="D9" s="86"/>
      <c r="E9" s="122">
        <v>2019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37">
        <v>2020</v>
      </c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7">
        <v>2021</v>
      </c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9"/>
      <c r="AO9" s="137">
        <v>2022</v>
      </c>
      <c r="AP9" s="139"/>
      <c r="AQ9" s="1"/>
      <c r="AR9" s="1"/>
      <c r="AS9" s="1"/>
      <c r="AT9" s="1"/>
    </row>
    <row r="10" spans="1:46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78" t="s">
        <v>52</v>
      </c>
      <c r="AD10" s="78" t="s">
        <v>53</v>
      </c>
      <c r="AE10" s="78" t="s">
        <v>54</v>
      </c>
      <c r="AF10" s="78" t="s">
        <v>55</v>
      </c>
      <c r="AG10" s="78" t="s">
        <v>56</v>
      </c>
      <c r="AH10" s="78" t="s">
        <v>57</v>
      </c>
      <c r="AI10" s="78" t="s">
        <v>58</v>
      </c>
      <c r="AJ10" s="78" t="s">
        <v>59</v>
      </c>
      <c r="AK10" s="78" t="s">
        <v>65</v>
      </c>
      <c r="AL10" s="78" t="s">
        <v>61</v>
      </c>
      <c r="AM10" s="78" t="s">
        <v>62</v>
      </c>
      <c r="AN10" s="78" t="s">
        <v>63</v>
      </c>
      <c r="AO10" s="67" t="s">
        <v>52</v>
      </c>
      <c r="AP10" s="68" t="s">
        <v>53</v>
      </c>
      <c r="AQ10" s="68" t="s">
        <v>86</v>
      </c>
      <c r="AR10" s="1"/>
      <c r="AS10" s="1"/>
      <c r="AT10" s="1"/>
    </row>
    <row r="11" spans="1:46" s="5" customFormat="1" ht="16.5" customHeight="1" thickTop="1" x14ac:dyDescent="0.2">
      <c r="A11" s="93" t="s">
        <v>68</v>
      </c>
      <c r="B11" s="97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v>505</v>
      </c>
      <c r="AQ11" s="17">
        <f t="shared" ref="AQ11:AQ16" si="0">+AP11-AO11</f>
        <v>3.8064516129032313</v>
      </c>
      <c r="AR11" s="1"/>
      <c r="AS11" s="1"/>
      <c r="AT11" s="1"/>
    </row>
    <row r="12" spans="1:46" s="5" customFormat="1" ht="16.5" customHeight="1" x14ac:dyDescent="0.2">
      <c r="A12" s="96"/>
      <c r="B12" s="98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v>510</v>
      </c>
      <c r="AQ12" s="17">
        <f t="shared" si="0"/>
        <v>-228</v>
      </c>
      <c r="AR12" s="1"/>
      <c r="AS12" s="1"/>
      <c r="AT12" s="1"/>
    </row>
    <row r="13" spans="1:46" s="5" customFormat="1" ht="16.5" customHeight="1" x14ac:dyDescent="0.2">
      <c r="A13" s="96"/>
      <c r="B13" s="98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v>459</v>
      </c>
      <c r="AQ13" s="17">
        <f t="shared" si="0"/>
        <v>0.74193548387097508</v>
      </c>
      <c r="AR13" s="1"/>
      <c r="AS13" s="1"/>
      <c r="AT13" s="1"/>
    </row>
    <row r="14" spans="1:46" s="5" customFormat="1" ht="16.5" customHeight="1" x14ac:dyDescent="0.2">
      <c r="A14" s="96"/>
      <c r="B14" s="98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v>1856</v>
      </c>
      <c r="AE14" s="17">
        <v>1688</v>
      </c>
      <c r="AF14" s="17">
        <v>1762</v>
      </c>
      <c r="AG14" s="17">
        <v>1798.8064516129032</v>
      </c>
      <c r="AH14" s="17">
        <v>1671.5</v>
      </c>
      <c r="AI14" s="17">
        <v>1708.3225806451612</v>
      </c>
      <c r="AJ14" s="17">
        <v>1625.0322580645161</v>
      </c>
      <c r="AK14" s="17">
        <v>1974</v>
      </c>
      <c r="AL14" s="17">
        <v>2242</v>
      </c>
      <c r="AM14" s="17">
        <v>2317</v>
      </c>
      <c r="AN14" s="17">
        <v>2192</v>
      </c>
      <c r="AO14" s="17">
        <v>2040.258064516129</v>
      </c>
      <c r="AP14" s="17">
        <v>2032</v>
      </c>
      <c r="AQ14" s="17">
        <f t="shared" si="0"/>
        <v>-8.2580645161290249</v>
      </c>
      <c r="AR14" s="1"/>
      <c r="AS14" s="1"/>
      <c r="AT14" s="1"/>
    </row>
    <row r="15" spans="1:46" s="5" customFormat="1" ht="16.5" customHeight="1" x14ac:dyDescent="0.2">
      <c r="A15" s="96"/>
      <c r="B15" s="98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99.677419354838705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v>85</v>
      </c>
      <c r="AD15" s="17">
        <v>85</v>
      </c>
      <c r="AE15" s="17">
        <v>69</v>
      </c>
      <c r="AF15" s="17">
        <v>81</v>
      </c>
      <c r="AG15" s="17">
        <v>77.903225806451616</v>
      </c>
      <c r="AH15" s="17">
        <v>103.46666666666667</v>
      </c>
      <c r="AI15" s="17">
        <v>107.83870967741936</v>
      </c>
      <c r="AJ15" s="17">
        <v>121.19354838709677</v>
      </c>
      <c r="AK15" s="17">
        <v>100</v>
      </c>
      <c r="AL15" s="17">
        <v>106</v>
      </c>
      <c r="AM15" s="17">
        <v>92</v>
      </c>
      <c r="AN15" s="17">
        <v>92</v>
      </c>
      <c r="AO15" s="17">
        <v>77.032258064516128</v>
      </c>
      <c r="AP15" s="17">
        <v>61</v>
      </c>
      <c r="AQ15" s="17">
        <f t="shared" si="0"/>
        <v>-16.032258064516128</v>
      </c>
      <c r="AR15" s="1"/>
      <c r="AS15" s="1"/>
      <c r="AT15" s="1"/>
    </row>
    <row r="16" spans="1:46" s="5" customFormat="1" ht="15.75" customHeight="1" x14ac:dyDescent="0.2">
      <c r="A16" s="96"/>
      <c r="B16" s="98"/>
      <c r="C16" s="27" t="s">
        <v>17</v>
      </c>
      <c r="D16" s="28" t="s">
        <v>40</v>
      </c>
      <c r="E16" s="75">
        <v>4187</v>
      </c>
      <c r="F16" s="75">
        <v>4157.1000000000004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v>3360</v>
      </c>
      <c r="AD16" s="17">
        <v>3485</v>
      </c>
      <c r="AE16" s="17">
        <v>3437</v>
      </c>
      <c r="AF16" s="17">
        <v>3515</v>
      </c>
      <c r="AG16" s="17">
        <v>3951.9677419354839</v>
      </c>
      <c r="AH16" s="17">
        <v>4407.6333333333332</v>
      </c>
      <c r="AI16" s="17">
        <v>4326.7741935483873</v>
      </c>
      <c r="AJ16" s="17">
        <v>4471.3870967741932</v>
      </c>
      <c r="AK16" s="17">
        <v>4109</v>
      </c>
      <c r="AL16" s="17">
        <v>4097</v>
      </c>
      <c r="AM16" s="17">
        <v>4022</v>
      </c>
      <c r="AN16" s="17">
        <v>4014</v>
      </c>
      <c r="AO16" s="17">
        <v>3843.7096774193546</v>
      </c>
      <c r="AP16" s="17">
        <v>3655</v>
      </c>
      <c r="AQ16" s="17">
        <f t="shared" si="0"/>
        <v>-188.70967741935465</v>
      </c>
      <c r="AR16" s="1"/>
      <c r="AS16" s="1"/>
      <c r="AT16" s="1"/>
    </row>
    <row r="17" spans="1:46" s="5" customFormat="1" ht="16.5" hidden="1" customHeight="1" x14ac:dyDescent="0.2">
      <c r="A17" s="96"/>
      <c r="B17" s="98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0</v>
      </c>
      <c r="AG17" s="17">
        <v>0</v>
      </c>
      <c r="AH17" s="17">
        <v>0</v>
      </c>
      <c r="AI17" s="17"/>
      <c r="AJ17" s="17"/>
      <c r="AK17" s="17"/>
      <c r="AL17" s="17"/>
      <c r="AM17" s="17"/>
      <c r="AN17" s="17"/>
      <c r="AO17" s="17"/>
      <c r="AP17" s="17"/>
      <c r="AQ17" s="17">
        <f t="shared" ref="AQ17:AQ26" si="1">+AN17-AM17</f>
        <v>0</v>
      </c>
      <c r="AR17" s="1"/>
      <c r="AS17" s="1"/>
      <c r="AT17" s="1"/>
    </row>
    <row r="18" spans="1:46" s="5" customFormat="1" ht="16.5" customHeight="1" x14ac:dyDescent="0.2">
      <c r="A18" s="96"/>
      <c r="B18" s="98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161.35483870967741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v>158</v>
      </c>
      <c r="AD18" s="17">
        <v>155</v>
      </c>
      <c r="AE18" s="17">
        <v>154</v>
      </c>
      <c r="AF18" s="17">
        <v>151</v>
      </c>
      <c r="AG18" s="17">
        <v>153.45161290322579</v>
      </c>
      <c r="AH18" s="17">
        <v>165.03333333333333</v>
      </c>
      <c r="AI18" s="17">
        <v>151.7741935483871</v>
      </c>
      <c r="AJ18" s="17">
        <v>152.90322580645162</v>
      </c>
      <c r="AK18" s="17">
        <v>151</v>
      </c>
      <c r="AL18" s="17">
        <v>153</v>
      </c>
      <c r="AM18" s="17">
        <v>160</v>
      </c>
      <c r="AN18" s="17">
        <v>155</v>
      </c>
      <c r="AO18" s="17">
        <v>155</v>
      </c>
      <c r="AP18" s="17">
        <v>159</v>
      </c>
      <c r="AQ18" s="17">
        <f>+AP18-AO18</f>
        <v>4</v>
      </c>
      <c r="AR18" s="1"/>
      <c r="AS18" s="1"/>
      <c r="AT18" s="1"/>
    </row>
    <row r="19" spans="1:46" s="5" customFormat="1" ht="16.5" hidden="1" customHeight="1" x14ac:dyDescent="0.2">
      <c r="A19" s="96"/>
      <c r="B19" s="98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>
        <f t="shared" si="1"/>
        <v>0</v>
      </c>
      <c r="AR19" s="1"/>
      <c r="AS19" s="1"/>
      <c r="AT19" s="1"/>
    </row>
    <row r="20" spans="1:46" s="5" customFormat="1" ht="16.5" customHeight="1" x14ac:dyDescent="0.2">
      <c r="A20" s="96"/>
      <c r="B20" s="98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v>12069</v>
      </c>
      <c r="AD20" s="17">
        <v>12016</v>
      </c>
      <c r="AE20" s="17">
        <v>11793</v>
      </c>
      <c r="AF20" s="17">
        <v>11634</v>
      </c>
      <c r="AG20" s="17">
        <v>11755.612903225807</v>
      </c>
      <c r="AH20" s="17">
        <v>11936.666666666666</v>
      </c>
      <c r="AI20" s="17">
        <v>12046.870967741936</v>
      </c>
      <c r="AJ20" s="17">
        <v>12153.645161290322</v>
      </c>
      <c r="AK20" s="17">
        <v>12122</v>
      </c>
      <c r="AL20" s="17">
        <v>12502</v>
      </c>
      <c r="AM20" s="17">
        <v>12552</v>
      </c>
      <c r="AN20" s="17">
        <v>12320</v>
      </c>
      <c r="AO20" s="17">
        <v>12025.322580645161</v>
      </c>
      <c r="AP20" s="17">
        <v>11802</v>
      </c>
      <c r="AQ20" s="17">
        <f>+AP20-AO20</f>
        <v>-223.322580645161</v>
      </c>
      <c r="AR20" s="1"/>
      <c r="AS20" s="1"/>
      <c r="AT20" s="1"/>
    </row>
    <row r="21" spans="1:46" s="5" customFormat="1" ht="16.5" customHeight="1" x14ac:dyDescent="0.2">
      <c r="A21" s="96"/>
      <c r="B21" s="98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1921.2258064516129</v>
      </c>
      <c r="J21" s="75">
        <v>1955</v>
      </c>
      <c r="K21" s="75">
        <f>66570/31</f>
        <v>2147.4193548387098</v>
      </c>
      <c r="L21" s="75">
        <f>66497/31</f>
        <v>2145.0645161290322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v>1124</v>
      </c>
      <c r="AD21" s="17">
        <v>1121</v>
      </c>
      <c r="AE21" s="17">
        <v>1087</v>
      </c>
      <c r="AF21" s="17">
        <v>1053</v>
      </c>
      <c r="AG21" s="17">
        <v>1053.6774193548388</v>
      </c>
      <c r="AH21" s="17">
        <v>1046.3</v>
      </c>
      <c r="AI21" s="17">
        <v>1044.1290322580646</v>
      </c>
      <c r="AJ21" s="17">
        <v>1034.3870967741937</v>
      </c>
      <c r="AK21" s="17">
        <v>1008</v>
      </c>
      <c r="AL21" s="17">
        <v>1165</v>
      </c>
      <c r="AM21" s="17">
        <v>1753</v>
      </c>
      <c r="AN21" s="17">
        <v>1670</v>
      </c>
      <c r="AO21" s="17">
        <v>1561.8387096774193</v>
      </c>
      <c r="AP21" s="17">
        <v>1421</v>
      </c>
      <c r="AQ21" s="17">
        <f>+AP21-AO21</f>
        <v>-140.83870967741927</v>
      </c>
      <c r="AR21" s="1"/>
      <c r="AS21" s="1"/>
      <c r="AT21" s="1"/>
    </row>
    <row r="22" spans="1:46" s="5" customFormat="1" ht="16.5" customHeight="1" x14ac:dyDescent="0.2">
      <c r="A22" s="96"/>
      <c r="B22" s="98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32.387096774193552</v>
      </c>
      <c r="L22" s="75">
        <v>33.41935483870968</v>
      </c>
      <c r="M22" s="75">
        <v>33.4</v>
      </c>
      <c r="N22" s="75">
        <v>42.967741935483872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v>30</v>
      </c>
      <c r="AD22" s="17">
        <v>32</v>
      </c>
      <c r="AE22" s="17">
        <v>29</v>
      </c>
      <c r="AF22" s="17">
        <v>31</v>
      </c>
      <c r="AG22" s="17">
        <v>30.741935483870968</v>
      </c>
      <c r="AH22" s="17">
        <v>29.366666666666667</v>
      </c>
      <c r="AI22" s="17">
        <v>25.35483870967742</v>
      </c>
      <c r="AJ22" s="17">
        <v>32.29032258064516</v>
      </c>
      <c r="AK22" s="17">
        <v>30</v>
      </c>
      <c r="AL22" s="17">
        <v>27</v>
      </c>
      <c r="AM22" s="17">
        <v>28</v>
      </c>
      <c r="AN22" s="17">
        <v>31</v>
      </c>
      <c r="AO22" s="17">
        <v>29.387096774193548</v>
      </c>
      <c r="AP22" s="17">
        <v>28</v>
      </c>
      <c r="AQ22" s="17">
        <f>+AP22-AO22</f>
        <v>-1.387096774193548</v>
      </c>
      <c r="AR22" s="1"/>
      <c r="AS22" s="1"/>
      <c r="AT22" s="1"/>
    </row>
    <row r="23" spans="1:46" s="5" customFormat="1" ht="16.5" customHeight="1" thickBot="1" x14ac:dyDescent="0.25">
      <c r="A23" s="96"/>
      <c r="B23" s="98"/>
      <c r="C23" s="27" t="s">
        <v>71</v>
      </c>
      <c r="D23" s="28" t="s">
        <v>49</v>
      </c>
      <c r="E23" s="75">
        <v>16</v>
      </c>
      <c r="F23" s="75">
        <v>19.100000000000001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v>14</v>
      </c>
      <c r="AD23" s="17">
        <v>12</v>
      </c>
      <c r="AE23" s="17">
        <v>14</v>
      </c>
      <c r="AF23" s="17">
        <v>17</v>
      </c>
      <c r="AG23" s="17">
        <v>14.741935483870968</v>
      </c>
      <c r="AH23" s="17">
        <v>12.5</v>
      </c>
      <c r="AI23" s="17">
        <v>10.161290322580646</v>
      </c>
      <c r="AJ23" s="17">
        <v>9.8387096774193541</v>
      </c>
      <c r="AK23" s="17">
        <v>10</v>
      </c>
      <c r="AL23" s="17">
        <v>10</v>
      </c>
      <c r="AM23" s="17">
        <v>10</v>
      </c>
      <c r="AN23" s="17">
        <v>9</v>
      </c>
      <c r="AO23" s="17">
        <v>9.387096774193548</v>
      </c>
      <c r="AP23" s="17">
        <v>11</v>
      </c>
      <c r="AQ23" s="17">
        <f>+AP23-AO23</f>
        <v>1.612903225806452</v>
      </c>
      <c r="AR23" s="1"/>
      <c r="AS23" s="1"/>
      <c r="AT23" s="1"/>
    </row>
    <row r="24" spans="1:46" s="5" customFormat="1" ht="21.75" customHeight="1" thickTop="1" thickBot="1" x14ac:dyDescent="0.25">
      <c r="B24" s="29"/>
      <c r="C24" s="95" t="s">
        <v>46</v>
      </c>
      <c r="D24" s="95"/>
      <c r="E24" s="31">
        <f t="shared" ref="E24:Y24" si="2">+SUM(E11:E23)</f>
        <v>23587</v>
      </c>
      <c r="F24" s="31">
        <f t="shared" si="2"/>
        <v>23630.899999999998</v>
      </c>
      <c r="G24" s="31">
        <f t="shared" si="2"/>
        <v>24055</v>
      </c>
      <c r="H24" s="31">
        <f t="shared" si="2"/>
        <v>24773.72</v>
      </c>
      <c r="I24" s="31">
        <f t="shared" si="2"/>
        <v>24820.903225806451</v>
      </c>
      <c r="J24" s="31">
        <f t="shared" si="2"/>
        <v>25310</v>
      </c>
      <c r="K24" s="31">
        <f t="shared" si="2"/>
        <v>25638.741935483871</v>
      </c>
      <c r="L24" s="31">
        <f t="shared" si="2"/>
        <v>24295.387096774193</v>
      </c>
      <c r="M24" s="31">
        <f t="shared" si="2"/>
        <v>25812.733333333337</v>
      </c>
      <c r="N24" s="31">
        <f t="shared" si="2"/>
        <v>25735.870967741936</v>
      </c>
      <c r="O24" s="31">
        <f t="shared" si="2"/>
        <v>25472.033333333336</v>
      </c>
      <c r="P24" s="31">
        <f t="shared" si="2"/>
        <v>24480</v>
      </c>
      <c r="Q24" s="31">
        <f t="shared" si="2"/>
        <v>24815</v>
      </c>
      <c r="R24" s="31">
        <f t="shared" si="2"/>
        <v>24462</v>
      </c>
      <c r="S24" s="31">
        <f t="shared" si="2"/>
        <v>24384</v>
      </c>
      <c r="T24" s="31">
        <f t="shared" si="2"/>
        <v>22633</v>
      </c>
      <c r="U24" s="31">
        <f t="shared" si="2"/>
        <v>22177</v>
      </c>
      <c r="V24" s="31">
        <f t="shared" si="2"/>
        <v>21822</v>
      </c>
      <c r="W24" s="31">
        <f t="shared" si="2"/>
        <v>21632</v>
      </c>
      <c r="X24" s="31">
        <f t="shared" si="2"/>
        <v>21278</v>
      </c>
      <c r="Y24" s="31">
        <f t="shared" si="2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>SUM(AC11:AC23)</f>
        <v>20290</v>
      </c>
      <c r="AD24" s="31">
        <f>SUM(AD11:AD23)</f>
        <v>20372</v>
      </c>
      <c r="AE24" s="31">
        <f t="shared" ref="AE24:AJ24" si="3">+SUM(AE11:AE23)</f>
        <v>19749</v>
      </c>
      <c r="AF24" s="31">
        <f t="shared" si="3"/>
        <v>19781</v>
      </c>
      <c r="AG24" s="31">
        <f t="shared" si="3"/>
        <v>20330.193548387095</v>
      </c>
      <c r="AH24" s="31">
        <f t="shared" si="3"/>
        <v>20859.466666666664</v>
      </c>
      <c r="AI24" s="31">
        <f t="shared" si="3"/>
        <v>20866.483870967742</v>
      </c>
      <c r="AJ24" s="31">
        <f t="shared" si="3"/>
        <v>21026.193548387095</v>
      </c>
      <c r="AK24" s="31">
        <f t="shared" ref="AK24:AP24" si="4">+SUM(AK11:AK23)</f>
        <v>20908</v>
      </c>
      <c r="AL24" s="31">
        <f t="shared" si="4"/>
        <v>21680</v>
      </c>
      <c r="AM24" s="31">
        <f t="shared" si="4"/>
        <v>22261</v>
      </c>
      <c r="AN24" s="31">
        <f t="shared" si="4"/>
        <v>21713</v>
      </c>
      <c r="AO24" s="31">
        <f t="shared" si="4"/>
        <v>21439.387096774193</v>
      </c>
      <c r="AP24" s="31">
        <f t="shared" si="4"/>
        <v>20643</v>
      </c>
      <c r="AQ24" s="31">
        <f>SUM(AQ11:AQ23)</f>
        <v>-796.38709677419297</v>
      </c>
      <c r="AR24" s="1"/>
      <c r="AS24" s="1"/>
      <c r="AT24" s="1"/>
    </row>
    <row r="25" spans="1:46" s="5" customFormat="1" ht="16.5" customHeight="1" thickTop="1" thickBot="1" x14ac:dyDescent="0.25">
      <c r="A25" s="92" t="s">
        <v>41</v>
      </c>
      <c r="B25" s="94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7190.6129032258068</v>
      </c>
      <c r="J25" s="75">
        <v>6789</v>
      </c>
      <c r="K25" s="75">
        <f>216346/31</f>
        <v>6978.9032258064517</v>
      </c>
      <c r="L25" s="75">
        <f>227463/31</f>
        <v>7337.5161290322585</v>
      </c>
      <c r="M25" s="75">
        <f>212302/30</f>
        <v>7076.7333333333336</v>
      </c>
      <c r="N25" s="75">
        <f>209422/31</f>
        <v>6755.5483870967746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v>5748</v>
      </c>
      <c r="AD25" s="17">
        <v>6022</v>
      </c>
      <c r="AE25" s="17">
        <v>5821</v>
      </c>
      <c r="AF25" s="17">
        <v>5827</v>
      </c>
      <c r="AG25" s="17">
        <v>6088.0967741935483</v>
      </c>
      <c r="AH25" s="17">
        <v>5705.3666666666668</v>
      </c>
      <c r="AI25" s="17">
        <v>6161.8064516129034</v>
      </c>
      <c r="AJ25" s="17">
        <v>5829.2903225806449</v>
      </c>
      <c r="AK25" s="17">
        <v>5539</v>
      </c>
      <c r="AL25" s="17">
        <v>5783</v>
      </c>
      <c r="AM25" s="17">
        <v>5736</v>
      </c>
      <c r="AN25" s="17">
        <v>5781</v>
      </c>
      <c r="AO25" s="17">
        <v>5560.3548387096771</v>
      </c>
      <c r="AP25" s="17">
        <v>5709</v>
      </c>
      <c r="AQ25" s="17">
        <f>+AP25-AO25</f>
        <v>148.6451612903229</v>
      </c>
      <c r="AR25" s="1"/>
      <c r="AS25" s="1"/>
      <c r="AT25" s="1"/>
    </row>
    <row r="26" spans="1:46" s="5" customFormat="1" ht="16.5" hidden="1" customHeight="1" thickTop="1" thickBot="1" x14ac:dyDescent="0.25">
      <c r="A26" s="92"/>
      <c r="B26" s="94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0</v>
      </c>
      <c r="AK26" s="17"/>
      <c r="AL26" s="17"/>
      <c r="AM26" s="17"/>
      <c r="AN26" s="17"/>
      <c r="AO26" s="17"/>
      <c r="AP26" s="17"/>
      <c r="AQ26" s="17">
        <f t="shared" si="1"/>
        <v>0</v>
      </c>
      <c r="AR26" s="1"/>
      <c r="AS26" s="1"/>
      <c r="AT26" s="1"/>
    </row>
    <row r="27" spans="1:46" s="5" customFormat="1" ht="16.5" customHeight="1" thickTop="1" thickBot="1" x14ac:dyDescent="0.25">
      <c r="A27" s="92"/>
      <c r="B27" s="94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f>+AP27-AO27</f>
        <v>0</v>
      </c>
      <c r="AR27" s="1"/>
      <c r="AS27" s="1"/>
      <c r="AT27" s="1"/>
    </row>
    <row r="28" spans="1:46" s="5" customFormat="1" ht="21" customHeight="1" thickTop="1" thickBot="1" x14ac:dyDescent="0.25">
      <c r="A28" s="93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f>+AP28-AO28</f>
        <v>0</v>
      </c>
      <c r="AR28" s="1"/>
      <c r="AS28" s="1"/>
      <c r="AT28" s="1"/>
    </row>
    <row r="29" spans="1:46" s="5" customFormat="1" ht="19.5" customHeight="1" thickTop="1" thickBot="1" x14ac:dyDescent="0.25">
      <c r="B29" s="34"/>
      <c r="C29" s="99" t="s">
        <v>47</v>
      </c>
      <c r="D29" s="99"/>
      <c r="E29" s="37">
        <f t="shared" ref="E29:Y29" si="5">+SUM(E25:E28)</f>
        <v>7714</v>
      </c>
      <c r="F29" s="37">
        <f t="shared" si="5"/>
        <v>10976.2</v>
      </c>
      <c r="G29" s="37">
        <f t="shared" si="5"/>
        <v>9109</v>
      </c>
      <c r="H29" s="37">
        <f t="shared" si="5"/>
        <v>7522</v>
      </c>
      <c r="I29" s="37">
        <f t="shared" si="5"/>
        <v>9075.5161290322576</v>
      </c>
      <c r="J29" s="37">
        <f t="shared" si="5"/>
        <v>8622</v>
      </c>
      <c r="K29" s="37">
        <f t="shared" si="5"/>
        <v>6978.9032258064517</v>
      </c>
      <c r="L29" s="37">
        <f t="shared" si="5"/>
        <v>9093</v>
      </c>
      <c r="M29" s="37">
        <f t="shared" si="5"/>
        <v>8870.5666666666675</v>
      </c>
      <c r="N29" s="37">
        <f t="shared" si="5"/>
        <v>6755.5483870967746</v>
      </c>
      <c r="O29" s="37">
        <f t="shared" si="5"/>
        <v>9128.4333333333325</v>
      </c>
      <c r="P29" s="37">
        <f t="shared" si="5"/>
        <v>8066</v>
      </c>
      <c r="Q29" s="37">
        <f t="shared" si="5"/>
        <v>6739</v>
      </c>
      <c r="R29" s="37">
        <f t="shared" si="5"/>
        <v>7401</v>
      </c>
      <c r="S29" s="37">
        <f t="shared" si="5"/>
        <v>6036</v>
      </c>
      <c r="T29" s="37">
        <f t="shared" si="5"/>
        <v>6554</v>
      </c>
      <c r="U29" s="37">
        <f t="shared" si="5"/>
        <v>6625</v>
      </c>
      <c r="V29" s="37">
        <f t="shared" si="5"/>
        <v>6046</v>
      </c>
      <c r="W29" s="37">
        <f t="shared" si="5"/>
        <v>6142</v>
      </c>
      <c r="X29" s="37">
        <f t="shared" si="5"/>
        <v>6309</v>
      </c>
      <c r="Y29" s="37">
        <f t="shared" si="5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>SUM(AC25:AC28)</f>
        <v>5748</v>
      </c>
      <c r="AD29" s="37">
        <f>SUM(AD25:AD28)</f>
        <v>6022</v>
      </c>
      <c r="AE29" s="37">
        <f t="shared" ref="AE29:AP29" si="6">+SUM(AE25:AE28)</f>
        <v>5821</v>
      </c>
      <c r="AF29" s="37">
        <f t="shared" si="6"/>
        <v>5827</v>
      </c>
      <c r="AG29" s="37">
        <f t="shared" si="6"/>
        <v>6088.0967741935483</v>
      </c>
      <c r="AH29" s="37">
        <f t="shared" si="6"/>
        <v>5705.3666666666668</v>
      </c>
      <c r="AI29" s="37">
        <f t="shared" si="6"/>
        <v>6161.8064516129034</v>
      </c>
      <c r="AJ29" s="37">
        <f t="shared" si="6"/>
        <v>5829.2903225806449</v>
      </c>
      <c r="AK29" s="37">
        <f t="shared" si="6"/>
        <v>5539</v>
      </c>
      <c r="AL29" s="37">
        <f t="shared" si="6"/>
        <v>5783</v>
      </c>
      <c r="AM29" s="37">
        <f t="shared" si="6"/>
        <v>5736</v>
      </c>
      <c r="AN29" s="37">
        <f t="shared" si="6"/>
        <v>5781</v>
      </c>
      <c r="AO29" s="37">
        <f t="shared" si="6"/>
        <v>5560.3548387096771</v>
      </c>
      <c r="AP29" s="37">
        <f t="shared" si="6"/>
        <v>5709</v>
      </c>
      <c r="AQ29" s="37">
        <f>SUM(AQ25:AQ28)</f>
        <v>148.6451612903229</v>
      </c>
      <c r="AR29" s="1"/>
      <c r="AS29" s="1"/>
      <c r="AT29" s="1"/>
    </row>
    <row r="30" spans="1:46" s="5" customFormat="1" ht="15.75" hidden="1" customHeight="1" thickTop="1" thickBot="1" x14ac:dyDescent="0.25">
      <c r="A30" s="92" t="s">
        <v>69</v>
      </c>
      <c r="B30" s="94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t="shared" ref="S30:X30" si="7">+P30-O30</f>
        <v>0</v>
      </c>
      <c r="T30" s="17">
        <f t="shared" si="7"/>
        <v>0</v>
      </c>
      <c r="U30" s="17">
        <f t="shared" si="7"/>
        <v>0</v>
      </c>
      <c r="V30" s="17">
        <f t="shared" si="7"/>
        <v>0</v>
      </c>
      <c r="W30" s="17">
        <f t="shared" si="7"/>
        <v>0</v>
      </c>
      <c r="X30" s="17">
        <f t="shared" si="7"/>
        <v>0</v>
      </c>
      <c r="Y30" s="17">
        <f>+V30-U30</f>
        <v>0</v>
      </c>
      <c r="Z30" s="17">
        <f>+W30-V30</f>
        <v>0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>
        <f t="shared" ref="AQ30" si="8">+AB30-AA30</f>
        <v>0</v>
      </c>
      <c r="AR30" s="1"/>
      <c r="AS30" s="1"/>
      <c r="AT30" s="1"/>
    </row>
    <row r="31" spans="1:46" s="5" customFormat="1" ht="15.75" customHeight="1" thickTop="1" thickBot="1" x14ac:dyDescent="0.25">
      <c r="A31" s="92"/>
      <c r="B31" s="94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8286.4838709677424</v>
      </c>
      <c r="M31" s="75">
        <f>257608/30</f>
        <v>8586.9333333333325</v>
      </c>
      <c r="N31" s="75">
        <f>312614/31</f>
        <v>10084.322580645161</v>
      </c>
      <c r="O31" s="75">
        <f>279164/30</f>
        <v>9305.4666666666672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f>+AP31-AO31</f>
        <v>0</v>
      </c>
      <c r="AR31" s="1"/>
      <c r="AS31" s="1"/>
      <c r="AT31" s="1"/>
    </row>
    <row r="32" spans="1:46" s="5" customFormat="1" ht="15.75" customHeight="1" thickTop="1" thickBot="1" x14ac:dyDescent="0.25">
      <c r="A32" s="92"/>
      <c r="B32" s="94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5419.3548387096771</v>
      </c>
      <c r="J32" s="75">
        <v>445</v>
      </c>
      <c r="K32" s="75">
        <f>71580/31</f>
        <v>2309.0322580645161</v>
      </c>
      <c r="L32" s="75">
        <f>165606/31</f>
        <v>5342.1290322580644</v>
      </c>
      <c r="M32" s="75">
        <f>169662/30</f>
        <v>5655.4</v>
      </c>
      <c r="N32" s="75">
        <f>78726/31</f>
        <v>2539.5483870967741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f>+AP32-AO32</f>
        <v>0</v>
      </c>
      <c r="AR32" s="1"/>
      <c r="AS32" s="1"/>
      <c r="AT32" s="1"/>
    </row>
    <row r="33" spans="1:46" s="5" customFormat="1" ht="19.5" hidden="1" customHeight="1" thickTop="1" thickBot="1" x14ac:dyDescent="0.25">
      <c r="A33" s="92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>
        <f t="shared" ref="AQ33:AQ38" si="9">+AN33-AM33</f>
        <v>0</v>
      </c>
      <c r="AR33" s="1"/>
      <c r="AS33" s="1"/>
      <c r="AT33" s="1"/>
    </row>
    <row r="34" spans="1:46" s="5" customFormat="1" ht="19.5" hidden="1" customHeight="1" thickTop="1" thickBot="1" x14ac:dyDescent="0.25">
      <c r="A34" s="93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>
        <f t="shared" si="9"/>
        <v>0</v>
      </c>
      <c r="AR34" s="1"/>
      <c r="AS34" s="1"/>
      <c r="AT34" s="1"/>
    </row>
    <row r="35" spans="1:46" s="5" customFormat="1" ht="19.5" customHeight="1" thickTop="1" thickBot="1" x14ac:dyDescent="0.25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425.12903225806451</v>
      </c>
      <c r="L35" s="75">
        <f>39858/31</f>
        <v>1285.741935483871</v>
      </c>
      <c r="M35" s="75">
        <f>64552/30</f>
        <v>2151.7333333333331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936</v>
      </c>
      <c r="AF35" s="17">
        <v>2275</v>
      </c>
      <c r="AG35" s="17">
        <v>2971.0322580645161</v>
      </c>
      <c r="AH35" s="17">
        <v>2578.1</v>
      </c>
      <c r="AI35" s="17">
        <v>3190.7741935483873</v>
      </c>
      <c r="AJ35" s="17">
        <v>1191.5806451612902</v>
      </c>
      <c r="AK35" s="17">
        <v>952</v>
      </c>
      <c r="AL35" s="17">
        <v>2126</v>
      </c>
      <c r="AM35" s="17">
        <v>656</v>
      </c>
      <c r="AN35" s="17">
        <v>0</v>
      </c>
      <c r="AO35" s="17">
        <v>0</v>
      </c>
      <c r="AP35" s="17">
        <v>322</v>
      </c>
      <c r="AQ35" s="17">
        <f>+AP35-AO35</f>
        <v>322</v>
      </c>
      <c r="AR35" s="1"/>
      <c r="AS35" s="1"/>
      <c r="AT35" s="1"/>
    </row>
    <row r="36" spans="1:46" s="5" customFormat="1" ht="19.5" customHeight="1" thickTop="1" thickBot="1" x14ac:dyDescent="0.25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3066.5483870967741</v>
      </c>
      <c r="J36" s="75">
        <v>3063</v>
      </c>
      <c r="K36" s="75">
        <f>93928/31</f>
        <v>3029.9354838709678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v>1558</v>
      </c>
      <c r="AD36" s="17">
        <v>1452</v>
      </c>
      <c r="AE36" s="17">
        <v>1245</v>
      </c>
      <c r="AF36" s="17">
        <v>1214</v>
      </c>
      <c r="AG36" s="17">
        <v>1795.4516129032259</v>
      </c>
      <c r="AH36" s="17">
        <v>861.3</v>
      </c>
      <c r="AI36" s="17">
        <v>222.29032258064515</v>
      </c>
      <c r="AJ36" s="17">
        <v>2089.9354838709678</v>
      </c>
      <c r="AK36" s="17">
        <v>2018</v>
      </c>
      <c r="AL36" s="17">
        <v>1929</v>
      </c>
      <c r="AM36" s="17">
        <v>1730</v>
      </c>
      <c r="AN36" s="17">
        <v>1518</v>
      </c>
      <c r="AO36" s="17">
        <v>1649.9354838709678</v>
      </c>
      <c r="AP36" s="17">
        <v>1451</v>
      </c>
      <c r="AQ36" s="17">
        <f>+AP36-AO36</f>
        <v>-198.9354838709678</v>
      </c>
      <c r="AR36" s="1"/>
      <c r="AS36" s="1"/>
      <c r="AT36" s="1"/>
    </row>
    <row r="37" spans="1:46" s="5" customFormat="1" ht="19.5" hidden="1" customHeight="1" thickTop="1" thickBot="1" x14ac:dyDescent="0.25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>
        <f t="shared" si="9"/>
        <v>0</v>
      </c>
      <c r="AR37" s="1"/>
      <c r="AS37" s="1"/>
      <c r="AT37" s="1"/>
    </row>
    <row r="38" spans="1:46" s="5" customFormat="1" ht="19.5" hidden="1" customHeight="1" thickTop="1" thickBot="1" x14ac:dyDescent="0.25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>
        <f t="shared" si="9"/>
        <v>0</v>
      </c>
      <c r="AR38" s="1"/>
      <c r="AS38" s="1"/>
      <c r="AT38" s="1"/>
    </row>
    <row r="39" spans="1:46" s="5" customFormat="1" ht="19.5" customHeight="1" thickTop="1" thickBot="1" x14ac:dyDescent="0.25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4394.5483870967746</v>
      </c>
      <c r="L39" s="75">
        <f>159098/31</f>
        <v>5132.1935483870966</v>
      </c>
      <c r="M39" s="75">
        <f>148440/30</f>
        <v>4948</v>
      </c>
      <c r="N39" s="75">
        <f>194945/31</f>
        <v>6288.5483870967746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v>7791</v>
      </c>
      <c r="AD39" s="17">
        <v>7191</v>
      </c>
      <c r="AE39" s="17">
        <v>7072</v>
      </c>
      <c r="AF39" s="17">
        <v>7355</v>
      </c>
      <c r="AG39" s="17">
        <v>9943.2580645161288</v>
      </c>
      <c r="AH39" s="17">
        <v>8877.1666666666661</v>
      </c>
      <c r="AI39" s="17">
        <v>8446.2903225806458</v>
      </c>
      <c r="AJ39" s="17">
        <v>7562.6451612903229</v>
      </c>
      <c r="AK39" s="17">
        <v>11875</v>
      </c>
      <c r="AL39" s="17">
        <v>12767</v>
      </c>
      <c r="AM39" s="17">
        <v>7541</v>
      </c>
      <c r="AN39" s="17">
        <v>9591</v>
      </c>
      <c r="AO39" s="17">
        <v>13874.838709677419</v>
      </c>
      <c r="AP39" s="17">
        <v>21121</v>
      </c>
      <c r="AQ39" s="17">
        <f>+AP39-AO39</f>
        <v>7246.1612903225814</v>
      </c>
      <c r="AR39" s="1"/>
      <c r="AS39" s="1"/>
      <c r="AT39" s="1"/>
    </row>
    <row r="40" spans="1:46" s="5" customFormat="1" ht="20.25" customHeight="1" thickTop="1" x14ac:dyDescent="0.2">
      <c r="B40" s="44"/>
      <c r="C40" s="81" t="s">
        <v>48</v>
      </c>
      <c r="D40" s="81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t="shared" ref="I40:N40" si="10">+SUM(I31:I39)</f>
        <v>22678.645161290322</v>
      </c>
      <c r="J40" s="40">
        <f t="shared" si="10"/>
        <v>16057</v>
      </c>
      <c r="K40" s="40">
        <f t="shared" si="10"/>
        <v>11299</v>
      </c>
      <c r="L40" s="40">
        <f t="shared" si="10"/>
        <v>22981.967741935485</v>
      </c>
      <c r="M40" s="40">
        <f t="shared" si="10"/>
        <v>24468</v>
      </c>
      <c r="N40" s="40">
        <f t="shared" si="10"/>
        <v>23552.741935483871</v>
      </c>
      <c r="O40" s="40">
        <f>+SUM(O31:O39)</f>
        <v>29137.833333333332</v>
      </c>
      <c r="P40" s="40">
        <f>+SUM(P31:P39)</f>
        <v>27186</v>
      </c>
      <c r="Q40" s="40">
        <f t="shared" ref="Q40:V40" si="11">+SUM(Q31:Q39)</f>
        <v>28250</v>
      </c>
      <c r="R40" s="40">
        <f t="shared" si="11"/>
        <v>29297</v>
      </c>
      <c r="S40" s="40">
        <f t="shared" si="11"/>
        <v>20112</v>
      </c>
      <c r="T40" s="40">
        <f t="shared" si="11"/>
        <v>16614</v>
      </c>
      <c r="U40" s="40">
        <f t="shared" si="11"/>
        <v>2744</v>
      </c>
      <c r="V40" s="40">
        <f t="shared" si="11"/>
        <v>2072</v>
      </c>
      <c r="W40" s="40">
        <f t="shared" ref="W40:AB40" si="12">+SUM(W31:W39)</f>
        <v>6957</v>
      </c>
      <c r="X40" s="40">
        <f t="shared" si="12"/>
        <v>3628</v>
      </c>
      <c r="Y40" s="40">
        <f t="shared" si="12"/>
        <v>2468</v>
      </c>
      <c r="Z40" s="40">
        <f t="shared" si="12"/>
        <v>10978</v>
      </c>
      <c r="AA40" s="40">
        <f t="shared" si="12"/>
        <v>6839</v>
      </c>
      <c r="AB40" s="40">
        <f t="shared" si="12"/>
        <v>5977</v>
      </c>
      <c r="AC40" s="40">
        <f>SUM(AC31:AC39)</f>
        <v>9349</v>
      </c>
      <c r="AD40" s="40">
        <f>SUM(AD31:AD39)</f>
        <v>8643</v>
      </c>
      <c r="AE40" s="40">
        <f t="shared" ref="AE40:AG40" si="13">+SUM(AE31:AE39)</f>
        <v>9253</v>
      </c>
      <c r="AF40" s="40">
        <f t="shared" si="13"/>
        <v>10844</v>
      </c>
      <c r="AG40" s="40">
        <f t="shared" si="13"/>
        <v>14709.741935483871</v>
      </c>
      <c r="AH40" s="40">
        <f t="shared" ref="AH40" si="14">+SUM(AH31:AH39)</f>
        <v>12316.566666666666</v>
      </c>
      <c r="AI40" s="40">
        <f>+SUM(AI31:AI39)</f>
        <v>11859.354838709678</v>
      </c>
      <c r="AJ40" s="40">
        <f t="shared" ref="AJ40:AO40" si="15">+SUM(AJ31:AJ39)</f>
        <v>10844.161290322581</v>
      </c>
      <c r="AK40" s="40">
        <f t="shared" si="15"/>
        <v>14845</v>
      </c>
      <c r="AL40" s="40">
        <f t="shared" si="15"/>
        <v>16822</v>
      </c>
      <c r="AM40" s="40">
        <f t="shared" si="15"/>
        <v>9927</v>
      </c>
      <c r="AN40" s="40">
        <f t="shared" si="15"/>
        <v>11109</v>
      </c>
      <c r="AO40" s="40">
        <f t="shared" si="15"/>
        <v>15524.774193548386</v>
      </c>
      <c r="AP40" s="40">
        <f t="shared" ref="AP40" si="16">+SUM(AP31:AP39)</f>
        <v>22894</v>
      </c>
      <c r="AQ40" s="40">
        <f>SUM(AQ31:AQ39)</f>
        <v>7369.2258064516136</v>
      </c>
      <c r="AR40" s="1"/>
      <c r="AS40" s="1"/>
      <c r="AT40" s="1"/>
    </row>
    <row r="41" spans="1:46" s="46" customFormat="1" ht="20.25" customHeight="1" x14ac:dyDescent="0.2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</row>
    <row r="42" spans="1:46" s="5" customFormat="1" ht="41.25" customHeight="1" thickBot="1" x14ac:dyDescent="0.25">
      <c r="B42" s="45"/>
      <c r="C42" s="80" t="s">
        <v>78</v>
      </c>
      <c r="D42" s="80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t="shared" ref="K42:Q42" si="17">+K24+K29+K40</f>
        <v>43916.645161290318</v>
      </c>
      <c r="L42" s="70">
        <f t="shared" si="17"/>
        <v>56370.354838709682</v>
      </c>
      <c r="M42" s="70">
        <f t="shared" si="17"/>
        <v>59151.3</v>
      </c>
      <c r="N42" s="70">
        <f t="shared" si="17"/>
        <v>56044.161290322583</v>
      </c>
      <c r="O42" s="70">
        <f t="shared" si="17"/>
        <v>63738.3</v>
      </c>
      <c r="P42" s="70">
        <f t="shared" si="17"/>
        <v>59732</v>
      </c>
      <c r="Q42" s="70">
        <f t="shared" si="17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 t="shared" ref="AC42:AG42" si="18">+AC24+AC29+AC40</f>
        <v>35387</v>
      </c>
      <c r="AD42" s="70">
        <f t="shared" si="18"/>
        <v>35037</v>
      </c>
      <c r="AE42" s="70">
        <f t="shared" si="18"/>
        <v>34823</v>
      </c>
      <c r="AF42" s="70">
        <f t="shared" si="18"/>
        <v>36452</v>
      </c>
      <c r="AG42" s="70">
        <f t="shared" si="18"/>
        <v>41128.032258064515</v>
      </c>
      <c r="AH42" s="70">
        <f t="shared" ref="AH42:AI42" si="19">+AH24+AH29+AH40</f>
        <v>38881.399999999994</v>
      </c>
      <c r="AI42" s="70">
        <f t="shared" si="19"/>
        <v>38887.645161290318</v>
      </c>
      <c r="AJ42" s="70">
        <f t="shared" ref="AJ42:AQ42" si="20">+AJ24+AJ29+AJ40</f>
        <v>37699.645161290318</v>
      </c>
      <c r="AK42" s="70">
        <f t="shared" si="20"/>
        <v>41292</v>
      </c>
      <c r="AL42" s="70">
        <f t="shared" si="20"/>
        <v>44285</v>
      </c>
      <c r="AM42" s="70">
        <f t="shared" si="20"/>
        <v>37924</v>
      </c>
      <c r="AN42" s="70">
        <f t="shared" si="20"/>
        <v>38603</v>
      </c>
      <c r="AO42" s="70">
        <f t="shared" si="20"/>
        <v>42524.516129032258</v>
      </c>
      <c r="AP42" s="70">
        <f t="shared" ref="AP42" si="21">+AP24+AP29+AP40</f>
        <v>49246</v>
      </c>
      <c r="AQ42" s="70">
        <f t="shared" si="20"/>
        <v>6721.4838709677433</v>
      </c>
      <c r="AR42" s="1"/>
      <c r="AS42" s="1"/>
      <c r="AT42" s="1"/>
    </row>
    <row r="43" spans="1:46" ht="18" customHeight="1" thickTop="1" x14ac:dyDescent="0.2">
      <c r="E43" s="3"/>
      <c r="F43" s="3"/>
      <c r="G43" s="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79"/>
      <c r="AN43" s="79"/>
      <c r="AO43" s="79"/>
      <c r="AP43" s="79"/>
    </row>
    <row r="44" spans="1:46" x14ac:dyDescent="0.2">
      <c r="E44" s="3"/>
      <c r="V44" s="3"/>
    </row>
    <row r="45" spans="1:46" x14ac:dyDescent="0.2">
      <c r="F45" s="3"/>
      <c r="M45" s="3"/>
      <c r="U45" s="3"/>
      <c r="Z45" s="3"/>
    </row>
    <row r="47" spans="1:46" x14ac:dyDescent="0.2">
      <c r="E47" s="74"/>
      <c r="AQ47" s="3"/>
    </row>
    <row r="57" spans="3:4" x14ac:dyDescent="0.2">
      <c r="C57" s="10"/>
    </row>
    <row r="59" spans="3:4" x14ac:dyDescent="0.2">
      <c r="D59" s="4"/>
    </row>
    <row r="90" ht="8.25" customHeight="1" x14ac:dyDescent="0.2"/>
    <row r="91" ht="14.25" customHeight="1" x14ac:dyDescent="0.2"/>
  </sheetData>
  <mergeCells count="20">
    <mergeCell ref="C40:D40"/>
    <mergeCell ref="C42:D42"/>
    <mergeCell ref="C24:D24"/>
    <mergeCell ref="A25:A28"/>
    <mergeCell ref="B25:B27"/>
    <mergeCell ref="C29:D29"/>
    <mergeCell ref="A30:A32"/>
    <mergeCell ref="B30:B32"/>
    <mergeCell ref="A33:A34"/>
    <mergeCell ref="A11:A23"/>
    <mergeCell ref="B11:B23"/>
    <mergeCell ref="A4:D4"/>
    <mergeCell ref="C9:D9"/>
    <mergeCell ref="Q9:AB9"/>
    <mergeCell ref="A7:AQ7"/>
    <mergeCell ref="A5:AQ5"/>
    <mergeCell ref="A6:AQ6"/>
    <mergeCell ref="E9:P9"/>
    <mergeCell ref="AC9:AN9"/>
    <mergeCell ref="AO9:AP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2019-2022</vt:lpstr>
      <vt:lpstr>'PETRÓLEO '!Área_de_impresión</vt:lpstr>
      <vt:lpstr>'PETRÓLEO 2019-2022'!Área_de_impresión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2021-12-10T20:41:55Z</cp:lastPrinted>
  <dcterms:created xsi:type="dcterms:W3CDTF">1997-07-01T22:48:52Z</dcterms:created>
  <dcterms:modified xsi:type="dcterms:W3CDTF">2022-03-11T15:55:51Z</dcterms:modified>
</cp:coreProperties>
</file>